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1"/>
  </bookViews>
  <sheets>
    <sheet name="ГПприл.3-объемы" sheetId="1" r:id="rId1"/>
    <sheet name="ГПприл6-ГЗ" sheetId="2" r:id="rId2"/>
    <sheet name="ПП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'ГПприл.3-объемы'!$A$1:$N$17</definedName>
    <definedName name="_xlnm.Print_Area" localSheetId="1">'ГПприл6-ГЗ'!$A$1:$K$38</definedName>
    <definedName name="_xlnm.Print_Area" localSheetId="2">'ПП4'!$A$1:$O$29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<sst xmlns="http://schemas.openxmlformats.org/spreadsheetml/2006/main" count="133" uniqueCount="96">
  <si>
    <t>Цель. Обеспечение доступа населения Дзержинского района  к культурным благам и участию в культурной жизни</t>
  </si>
  <si>
    <t xml:space="preserve">Задача 2. Поддержка творческих инициатив населения </t>
  </si>
  <si>
    <t>Реализация социокультурных проектов за счет средств местного бюджета</t>
  </si>
  <si>
    <t xml:space="preserve">Задача 1. Сохранение и развитие традиционной  народной культуры </t>
  </si>
  <si>
    <t>Количество мероприятий составит 9 ед.</t>
  </si>
  <si>
    <t>\</t>
  </si>
  <si>
    <t>Организация и проведение событий, конкурсов, фестивалей, семинаров за счет средств от предпринимательской деятельности</t>
  </si>
  <si>
    <t xml:space="preserve">1. Организация и проведение культурно-массовых мероприятий:                         </t>
  </si>
  <si>
    <t>1)количество участников культурно-досуговых мероприятий</t>
  </si>
  <si>
    <t xml:space="preserve">2)количество культурно-досуговых мероприятий </t>
  </si>
  <si>
    <t>3)количество культурно-досуговых мероприятий на платной основе</t>
  </si>
  <si>
    <t>4)количество участников культурно-досуговых мероприятий на платной основе</t>
  </si>
  <si>
    <t xml:space="preserve">2.Организация деятельности клубных формирований </t>
  </si>
  <si>
    <t xml:space="preserve">1)количество участников клубных формирований </t>
  </si>
  <si>
    <t>2)количество участников клубных формирований, получивших звание на районных, областных, всероссийских конкурсах, фестивалях</t>
  </si>
  <si>
    <t>2013 год</t>
  </si>
  <si>
    <t>бибки</t>
  </si>
  <si>
    <t>автономные</t>
  </si>
  <si>
    <t>бюджетные</t>
  </si>
  <si>
    <t>музеи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</si>
  <si>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</si>
  <si>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</si>
  <si>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</si>
  <si>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</si>
  <si>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</si>
  <si>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</si>
  <si>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</si>
  <si>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ССУЗы</t>
  </si>
  <si>
    <t>Значение показателя объема услуги (работы)</t>
  </si>
  <si>
    <t>Наименование услуги (работы), показателя объема услуги (работы)</t>
  </si>
  <si>
    <t>Обеспечение деятельности (оказание услуг) подведомственных учреждений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</si>
  <si>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</si>
  <si>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</si>
  <si>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</si>
  <si>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</si>
  <si>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</si>
  <si>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</si>
  <si>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</si>
  <si>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</si>
  <si>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</si>
  <si>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</si>
  <si>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</si>
  <si>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</si>
  <si>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</si>
  <si>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Итого  по задаче 1</t>
  </si>
  <si>
    <t>2</t>
  </si>
  <si>
    <t>2.1.</t>
  </si>
  <si>
    <t>Итого  по задаче 2</t>
  </si>
  <si>
    <t>3</t>
  </si>
  <si>
    <t>3.1.</t>
  </si>
  <si>
    <t>Итого  по задаче 3</t>
  </si>
  <si>
    <t>Итого по программе</t>
  </si>
  <si>
    <t>Обеспечение деятельности подведомственных учреждений</t>
  </si>
  <si>
    <t>0801</t>
  </si>
  <si>
    <t>08</t>
  </si>
  <si>
    <t>1.1.</t>
  </si>
  <si>
    <t>ГЦНТ, ТДНТ, ДО, ЦКИ</t>
  </si>
  <si>
    <t>ДТиС</t>
  </si>
  <si>
    <t>ДИ</t>
  </si>
  <si>
    <t>3.2.</t>
  </si>
  <si>
    <t>ЦМКС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</si>
  <si>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</si>
  <si>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</si>
  <si>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</si>
  <si>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Х</t>
  </si>
  <si>
    <t>в том числе по ГРБС:</t>
  </si>
  <si>
    <t xml:space="preserve">всего расходные обязательства </t>
  </si>
  <si>
    <t>Расходы (руб.), годы</t>
  </si>
  <si>
    <t>Администрация Орловского сельсовета</t>
  </si>
  <si>
    <t>825</t>
  </si>
  <si>
    <t>Организация и проведение событий, конкурсов, фестивалей, спортивных мероприятий</t>
  </si>
  <si>
    <t>Наименование  программы</t>
  </si>
  <si>
    <t>«Развитие культуры, массового спорта и молодежной политики на территории Орловского сельсовета на 2014 - 2016 годы»</t>
  </si>
  <si>
    <t>Расходы бюджета на оказание (выполнеение) муниципальной  услуги (работы),  руб.</t>
  </si>
  <si>
    <t xml:space="preserve">Задача 3. Организация и проведение культурных событий, спортивных мероприятий </t>
  </si>
  <si>
    <t>01</t>
  </si>
  <si>
    <t>6061</t>
  </si>
  <si>
    <t>количество мероприятий составит 310 единиц.   количество участников культурно-досуговых мероприятий составит 6763 человек.</t>
  </si>
  <si>
    <t>поддержка не менее 1 социокультурных проектов</t>
  </si>
  <si>
    <t xml:space="preserve">Прогноз сводных показателей муниципальных заданий на оказание (выполнение) муниципальных услуг (работ) муниципальными учреждениями по муниципальной программе </t>
  </si>
  <si>
    <t>муниципальная программа</t>
  </si>
  <si>
    <t>Всего</t>
  </si>
  <si>
    <t>Приложение № 5
к муниципальной программе «Развитие культуры, массового спорта и молодежной политики на территории Орловского сельсовета»</t>
  </si>
  <si>
    <t>2017 год</t>
  </si>
  <si>
    <t>отчетный финансовый год     2013 год</t>
  </si>
  <si>
    <t>текущий финансовый год     2014 год</t>
  </si>
  <si>
    <t>очередной финансовый год     2015 год</t>
  </si>
  <si>
    <t>первый год планового периода 2016 год</t>
  </si>
  <si>
    <t>второй год планового периода     2017 год</t>
  </si>
  <si>
    <t>Приложение № 4
к муниципальной программе «Развитие культуры, массового спорта и молодежной политики на территории Орловского сельсовета»</t>
  </si>
  <si>
    <t>Информация о ресурсном обеспечении и ппрогнозной оценке расходов на реализацию программы «Развитие культуры, массового спорта и молодежной политики на территории Орловского сельсовета»</t>
  </si>
  <si>
    <t>Приложение № 3
к программе «Развитие культуры, массового спорта и молодежной политики на территории Орловского сельсовета»</t>
  </si>
  <si>
    <t>Перечень мероприятий программы «Развитие культуры, массового спорта и молодежной политики на территории Орловского сельсовета»
с указанием объема средств на их реализацию и ожидаемых результатов</t>
  </si>
  <si>
    <t>Итого на 2014 -2017 годы</t>
  </si>
  <si>
    <t>Итого на  
2014-2017 годы</t>
  </si>
  <si>
    <t>Показатель объема услуги (работы) программы «Развитие культуры, массового спорта и молодежной политики на территории Орловского сельсовета на 2015 - 2017 годы»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</si>
</sst>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166" fontId="10" fillId="0" borderId="10" xfId="53" applyNumberFormat="1" applyFont="1" applyBorder="1" applyAlignment="1">
      <alignment vertical="top" wrapText="1"/>
      <protection/>
    </xf>
    <xf numFmtId="166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166" fontId="10" fillId="0" borderId="0" xfId="53" applyNumberFormat="1" applyFont="1" applyAlignment="1">
      <alignment vertical="top" wrapText="1"/>
      <protection/>
    </xf>
    <xf numFmtId="0" fontId="10" fillId="0" borderId="10" xfId="53" applyFont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66" fontId="7" fillId="0" borderId="10" xfId="53" applyNumberFormat="1" applyFont="1" applyFill="1" applyBorder="1" applyAlignment="1">
      <alignment horizontal="right" vertical="top" wrapText="1"/>
      <protection/>
    </xf>
    <xf numFmtId="0" fontId="10" fillId="24" borderId="10" xfId="53" applyFont="1" applyFill="1" applyBorder="1" applyAlignment="1">
      <alignment horizontal="right"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3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Border="1" applyAlignment="1">
      <alignment vertical="top" wrapText="1"/>
      <protection/>
    </xf>
    <xf numFmtId="164" fontId="10" fillId="0" borderId="10" xfId="53" applyNumberFormat="1" applyFont="1" applyFill="1" applyBorder="1" applyAlignment="1">
      <alignment vertical="top" wrapText="1"/>
      <protection/>
    </xf>
    <xf numFmtId="3" fontId="10" fillId="24" borderId="10" xfId="53" applyNumberFormat="1" applyFont="1" applyFill="1" applyBorder="1" applyAlignment="1">
      <alignment vertical="top" wrapText="1"/>
      <protection/>
    </xf>
    <xf numFmtId="164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 vertical="top" wrapText="1"/>
    </xf>
    <xf numFmtId="0" fontId="14" fillId="0" borderId="10" xfId="53" applyFont="1" applyFill="1" applyBorder="1" applyAlignment="1">
      <alignment horizontal="justify" wrapText="1"/>
      <protection/>
    </xf>
    <xf numFmtId="0" fontId="4" fillId="0" borderId="0" xfId="53" applyFont="1" applyFill="1" applyAlignment="1">
      <alignment vertical="top" wrapText="1"/>
      <protection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165" fontId="33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vertical="top" wrapText="1"/>
    </xf>
    <xf numFmtId="0" fontId="11" fillId="0" borderId="10" xfId="53" applyFont="1" applyBorder="1" applyAlignment="1">
      <alignment vertical="top" wrapText="1"/>
      <protection/>
    </xf>
    <xf numFmtId="3" fontId="11" fillId="0" borderId="10" xfId="53" applyNumberFormat="1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11" fillId="0" borderId="14" xfId="53" applyFont="1" applyBorder="1" applyAlignment="1">
      <alignment horizontal="left"/>
      <protection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53" applyFont="1" applyBorder="1" applyAlignment="1">
      <alignment horizontal="left"/>
      <protection/>
    </xf>
    <xf numFmtId="0" fontId="11" fillId="0" borderId="10" xfId="53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10" fillId="0" borderId="0" xfId="53" applyFont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38"/>
  <sheetViews>
    <sheetView view="pageBreakPreview" zoomScale="70" zoomScaleNormal="85" zoomScaleSheetLayoutView="70" zoomScalePageLayoutView="0" workbookViewId="0" topLeftCell="A1">
      <selection activeCell="N7" sqref="N7"/>
    </sheetView>
  </sheetViews>
  <sheetFormatPr defaultColWidth="9.00390625" defaultRowHeight="12.75" outlineLevelCol="1"/>
  <cols>
    <col min="1" max="1" width="18.375" style="13" customWidth="1"/>
    <col min="2" max="2" width="23.125" style="13" customWidth="1"/>
    <col min="3" max="3" width="24.75390625" style="13" customWidth="1"/>
    <col min="4" max="4" width="8.00390625" style="13" customWidth="1"/>
    <col min="5" max="5" width="7.125" style="13" customWidth="1"/>
    <col min="6" max="6" width="3.25390625" style="13" customWidth="1"/>
    <col min="7" max="7" width="3.00390625" style="13" customWidth="1"/>
    <col min="8" max="8" width="5.875" style="13" customWidth="1"/>
    <col min="9" max="9" width="7.625" style="13" customWidth="1"/>
    <col min="10" max="10" width="16.25390625" style="13" bestFit="1" customWidth="1"/>
    <col min="11" max="12" width="16.125" style="13" bestFit="1" customWidth="1"/>
    <col min="13" max="13" width="16.125" style="13" customWidth="1"/>
    <col min="14" max="14" width="17.375" style="13" customWidth="1"/>
    <col min="15" max="15" width="8.875" style="13" customWidth="1"/>
    <col min="16" max="16" width="16.25390625" style="13" hidden="1" customWidth="1" outlineLevel="1"/>
    <col min="17" max="18" width="16.125" style="13" hidden="1" customWidth="1" outlineLevel="1"/>
    <col min="19" max="19" width="0" style="13" hidden="1" customWidth="1" outlineLevel="1"/>
    <col min="20" max="20" width="9.125" style="13" customWidth="1" collapsed="1"/>
    <col min="21" max="21" width="13.875" style="13" bestFit="1" customWidth="1"/>
    <col min="22" max="16384" width="9.125" style="13" customWidth="1"/>
  </cols>
  <sheetData>
    <row r="1" spans="9:14" ht="67.5" customHeight="1">
      <c r="I1" s="79" t="s">
        <v>89</v>
      </c>
      <c r="J1" s="79"/>
      <c r="K1" s="79"/>
      <c r="L1" s="79"/>
      <c r="M1" s="79"/>
      <c r="N1" s="79"/>
    </row>
    <row r="2" spans="1:14" ht="51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6:18" ht="15.75">
      <c r="F3" s="8">
        <v>8</v>
      </c>
      <c r="P3" s="13">
        <f>3273967.4+28000</f>
        <v>3301967.4</v>
      </c>
      <c r="Q3" s="13">
        <v>3307058.1</v>
      </c>
      <c r="R3" s="13">
        <v>2895283.8</v>
      </c>
    </row>
    <row r="4" spans="1:18" ht="34.5" customHeight="1">
      <c r="A4" s="81" t="s">
        <v>61</v>
      </c>
      <c r="B4" s="81" t="s">
        <v>71</v>
      </c>
      <c r="C4" s="81" t="s">
        <v>62</v>
      </c>
      <c r="D4" s="81" t="s">
        <v>63</v>
      </c>
      <c r="E4" s="81"/>
      <c r="F4" s="81"/>
      <c r="G4" s="81"/>
      <c r="H4" s="81"/>
      <c r="I4" s="81"/>
      <c r="J4" s="81" t="s">
        <v>67</v>
      </c>
      <c r="K4" s="81"/>
      <c r="L4" s="81"/>
      <c r="M4" s="81"/>
      <c r="N4" s="81"/>
      <c r="P4" s="15" t="e">
        <f>#REF!</f>
        <v>#REF!</v>
      </c>
      <c r="Q4" s="15" t="e">
        <f>#REF!</f>
        <v>#REF!</v>
      </c>
      <c r="R4" s="15" t="e">
        <f>#REF!</f>
        <v>#REF!</v>
      </c>
    </row>
    <row r="5" spans="1:18" ht="39" customHeight="1">
      <c r="A5" s="81"/>
      <c r="B5" s="81"/>
      <c r="C5" s="81"/>
      <c r="D5" s="14" t="s">
        <v>36</v>
      </c>
      <c r="E5" s="14" t="s">
        <v>37</v>
      </c>
      <c r="F5" s="82" t="s">
        <v>38</v>
      </c>
      <c r="G5" s="83"/>
      <c r="H5" s="84"/>
      <c r="I5" s="14" t="s">
        <v>39</v>
      </c>
      <c r="J5" s="14" t="s">
        <v>40</v>
      </c>
      <c r="K5" s="14" t="s">
        <v>41</v>
      </c>
      <c r="L5" s="14" t="s">
        <v>42</v>
      </c>
      <c r="M5" s="14" t="s">
        <v>83</v>
      </c>
      <c r="N5" s="14" t="s">
        <v>94</v>
      </c>
      <c r="P5" s="15" t="e">
        <f>P3-P4</f>
        <v>#REF!</v>
      </c>
      <c r="Q5" s="15" t="e">
        <f>Q3-Q4</f>
        <v>#REF!</v>
      </c>
      <c r="R5" s="15" t="e">
        <f>R3-R4</f>
        <v>#REF!</v>
      </c>
    </row>
    <row r="6" spans="1:14" ht="31.5">
      <c r="A6" s="87" t="s">
        <v>80</v>
      </c>
      <c r="B6" s="88" t="s">
        <v>72</v>
      </c>
      <c r="C6" s="17" t="s">
        <v>66</v>
      </c>
      <c r="D6" s="19"/>
      <c r="E6" s="14" t="s">
        <v>64</v>
      </c>
      <c r="F6" s="82" t="s">
        <v>64</v>
      </c>
      <c r="G6" s="83"/>
      <c r="H6" s="84"/>
      <c r="I6" s="14" t="s">
        <v>64</v>
      </c>
      <c r="J6" s="18">
        <v>2322296</v>
      </c>
      <c r="K6" s="18">
        <v>2353402</v>
      </c>
      <c r="L6" s="18">
        <v>2353402</v>
      </c>
      <c r="M6" s="18">
        <v>2353402</v>
      </c>
      <c r="N6" s="18">
        <f>SUM(J6:M6)</f>
        <v>9382502</v>
      </c>
    </row>
    <row r="7" spans="1:14" ht="15.75">
      <c r="A7" s="87"/>
      <c r="B7" s="88"/>
      <c r="C7" s="17" t="s">
        <v>65</v>
      </c>
      <c r="D7" s="19"/>
      <c r="E7" s="14" t="s">
        <v>64</v>
      </c>
      <c r="F7" s="82" t="s">
        <v>64</v>
      </c>
      <c r="G7" s="83"/>
      <c r="H7" s="84"/>
      <c r="I7" s="14" t="s">
        <v>64</v>
      </c>
      <c r="J7" s="18"/>
      <c r="K7" s="18"/>
      <c r="L7" s="18"/>
      <c r="M7" s="18"/>
      <c r="N7" s="18">
        <f>SUM(J7:L7)</f>
        <v>0</v>
      </c>
    </row>
    <row r="8" spans="1:14" ht="31.5">
      <c r="A8" s="87"/>
      <c r="B8" s="88"/>
      <c r="C8" s="17" t="s">
        <v>68</v>
      </c>
      <c r="D8" s="2" t="s">
        <v>69</v>
      </c>
      <c r="E8" s="14" t="s">
        <v>64</v>
      </c>
      <c r="F8" s="82" t="s">
        <v>64</v>
      </c>
      <c r="G8" s="83"/>
      <c r="H8" s="84"/>
      <c r="I8" s="14" t="s">
        <v>64</v>
      </c>
      <c r="J8" s="18">
        <f>SUM(J6:J7)</f>
        <v>2322296</v>
      </c>
      <c r="K8" s="18">
        <f>SUM(K6:K7)</f>
        <v>2353402</v>
      </c>
      <c r="L8" s="18">
        <f>SUM(L6)</f>
        <v>2353402</v>
      </c>
      <c r="M8" s="18">
        <f>SUM(M6)</f>
        <v>2353402</v>
      </c>
      <c r="N8" s="18">
        <f>SUM(N6:N7)</f>
        <v>9382502</v>
      </c>
    </row>
    <row r="13" spans="4:9" ht="15.75">
      <c r="D13" s="20"/>
      <c r="E13" s="20"/>
      <c r="F13" s="20"/>
      <c r="G13" s="20"/>
      <c r="H13" s="20"/>
      <c r="I13" s="20"/>
    </row>
    <row r="14" spans="1:14" ht="18.75">
      <c r="A14" s="85"/>
      <c r="B14" s="85"/>
      <c r="C14" s="85"/>
      <c r="D14" s="85"/>
      <c r="E14" s="21"/>
      <c r="F14" s="21"/>
      <c r="G14" s="21"/>
      <c r="H14" s="21"/>
      <c r="I14" s="21"/>
      <c r="J14" s="21"/>
      <c r="K14" s="21"/>
      <c r="L14" s="86"/>
      <c r="M14" s="86"/>
      <c r="N14" s="86"/>
    </row>
    <row r="15" spans="1:14" ht="15.75">
      <c r="A15" s="77"/>
      <c r="B15" s="77"/>
      <c r="C15" s="77"/>
      <c r="D15" s="77"/>
      <c r="E15" s="78"/>
      <c r="F15" s="78"/>
      <c r="G15" s="78"/>
      <c r="H15" s="78"/>
      <c r="I15" s="78"/>
      <c r="J15" s="22"/>
      <c r="K15" s="22"/>
      <c r="L15" s="23"/>
      <c r="M15" s="23"/>
      <c r="N15" s="23"/>
    </row>
    <row r="37" spans="1:14" s="21" customFormat="1" ht="51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23" customFormat="1" ht="15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.75" hidden="1"/>
    <row r="40" ht="15.75" hidden="1"/>
    <row r="41" ht="15.75" hidden="1"/>
  </sheetData>
  <sheetProtection/>
  <mergeCells count="17">
    <mergeCell ref="A14:D14"/>
    <mergeCell ref="L14:N14"/>
    <mergeCell ref="A6:A8"/>
    <mergeCell ref="B6:B8"/>
    <mergeCell ref="F6:H6"/>
    <mergeCell ref="F7:H7"/>
    <mergeCell ref="F8:H8"/>
    <mergeCell ref="A15:D15"/>
    <mergeCell ref="E15:I15"/>
    <mergeCell ref="I1:N1"/>
    <mergeCell ref="A2:N2"/>
    <mergeCell ref="A4:A5"/>
    <mergeCell ref="B4:B5"/>
    <mergeCell ref="C4:C5"/>
    <mergeCell ref="D4:I4"/>
    <mergeCell ref="J4:N4"/>
    <mergeCell ref="F5:H5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70" zoomScaleNormal="85" zoomScaleSheetLayoutView="70" zoomScalePageLayoutView="0" workbookViewId="0" topLeftCell="A14">
      <selection activeCell="X5" sqref="X5"/>
    </sheetView>
  </sheetViews>
  <sheetFormatPr defaultColWidth="9.00390625" defaultRowHeight="12.75" outlineLevelRow="1"/>
  <cols>
    <col min="1" max="1" width="46.125" style="61" customWidth="1"/>
    <col min="2" max="6" width="11.125" style="26" customWidth="1"/>
    <col min="7" max="10" width="13.375" style="26" customWidth="1"/>
    <col min="11" max="11" width="16.875" style="26" customWidth="1"/>
    <col min="12" max="12" width="15.625" style="26" hidden="1" customWidth="1"/>
    <col min="13" max="13" width="17.625" style="26" hidden="1" customWidth="1"/>
    <col min="14" max="14" width="14.25390625" style="26" hidden="1" customWidth="1"/>
    <col min="15" max="15" width="13.125" style="26" hidden="1" customWidth="1"/>
    <col min="16" max="16" width="10.125" style="26" hidden="1" customWidth="1"/>
    <col min="17" max="17" width="11.25390625" style="26" hidden="1" customWidth="1"/>
    <col min="18" max="18" width="12.875" style="26" hidden="1" customWidth="1"/>
    <col min="19" max="19" width="10.125" style="26" hidden="1" customWidth="1"/>
    <col min="20" max="23" width="0" style="26" hidden="1" customWidth="1"/>
    <col min="24" max="16384" width="9.125" style="26" customWidth="1"/>
  </cols>
  <sheetData>
    <row r="1" spans="1:11" s="24" customFormat="1" ht="62.25" customHeight="1">
      <c r="A1" s="57"/>
      <c r="F1" s="75" t="s">
        <v>82</v>
      </c>
      <c r="G1" s="75"/>
      <c r="H1" s="75"/>
      <c r="I1" s="75"/>
      <c r="J1" s="75"/>
      <c r="K1" s="75"/>
    </row>
    <row r="2" spans="1:11" ht="39.75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s="25" customFormat="1" ht="57" customHeight="1">
      <c r="A4" s="95" t="s">
        <v>29</v>
      </c>
      <c r="B4" s="91" t="s">
        <v>28</v>
      </c>
      <c r="C4" s="91"/>
      <c r="D4" s="91"/>
      <c r="E4" s="91"/>
      <c r="F4" s="91"/>
      <c r="G4" s="91" t="s">
        <v>73</v>
      </c>
      <c r="H4" s="91"/>
      <c r="I4" s="91"/>
      <c r="J4" s="91"/>
      <c r="K4" s="91"/>
    </row>
    <row r="5" spans="1:11" ht="93.75">
      <c r="A5" s="95"/>
      <c r="B5" s="27" t="s">
        <v>15</v>
      </c>
      <c r="C5" s="27" t="s">
        <v>40</v>
      </c>
      <c r="D5" s="27" t="s">
        <v>41</v>
      </c>
      <c r="E5" s="27" t="s">
        <v>42</v>
      </c>
      <c r="F5" s="27" t="s">
        <v>83</v>
      </c>
      <c r="G5" s="27" t="s">
        <v>84</v>
      </c>
      <c r="H5" s="27" t="s">
        <v>85</v>
      </c>
      <c r="I5" s="27" t="s">
        <v>86</v>
      </c>
      <c r="J5" s="27" t="s">
        <v>87</v>
      </c>
      <c r="K5" s="27" t="s">
        <v>88</v>
      </c>
    </row>
    <row r="6" spans="1:11" ht="42.75" customHeight="1">
      <c r="A6" s="90" t="s">
        <v>95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18.75">
      <c r="A7" s="76"/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" ht="47.25" customHeight="1">
      <c r="A8" s="58" t="s">
        <v>7</v>
      </c>
      <c r="B8" s="29"/>
      <c r="C8" s="29"/>
      <c r="D8" s="29"/>
      <c r="E8" s="29"/>
      <c r="F8" s="29"/>
      <c r="G8" s="73">
        <v>1988789</v>
      </c>
      <c r="H8" s="73">
        <v>2281660</v>
      </c>
      <c r="I8" s="73">
        <v>2312525</v>
      </c>
      <c r="J8" s="74">
        <v>2312197</v>
      </c>
      <c r="K8" s="74">
        <v>2312187</v>
      </c>
    </row>
    <row r="9" spans="1:12" ht="3.75" customHeight="1" hidden="1">
      <c r="A9" s="59"/>
      <c r="B9" s="29"/>
      <c r="C9" s="28"/>
      <c r="D9" s="28"/>
      <c r="E9" s="28"/>
      <c r="F9" s="29"/>
      <c r="G9" s="30"/>
      <c r="H9" s="31"/>
      <c r="I9" s="31"/>
      <c r="J9" s="31">
        <v>2235407</v>
      </c>
      <c r="K9" s="30"/>
      <c r="L9" s="26" t="s">
        <v>16</v>
      </c>
    </row>
    <row r="10" spans="1:15" ht="18.75" hidden="1" outlineLevel="1">
      <c r="A10" s="58" t="s">
        <v>17</v>
      </c>
      <c r="B10" s="29">
        <f>306834</f>
        <v>306834</v>
      </c>
      <c r="C10" s="28">
        <f>311000</f>
        <v>311000</v>
      </c>
      <c r="D10" s="28">
        <v>311000</v>
      </c>
      <c r="E10" s="28">
        <v>311000</v>
      </c>
      <c r="F10" s="29">
        <f>E10</f>
        <v>311000</v>
      </c>
      <c r="G10" s="29">
        <f>44336.6</f>
        <v>44336.6</v>
      </c>
      <c r="H10" s="31">
        <v>63645.2</v>
      </c>
      <c r="I10" s="32">
        <f>61280.2+9557</f>
        <v>70837.2</v>
      </c>
      <c r="J10" s="32">
        <f>62858.9+12321.2</f>
        <v>75180.1</v>
      </c>
      <c r="K10" s="29">
        <f>62858.9+12321.2</f>
        <v>75180.1</v>
      </c>
      <c r="M10" s="26" t="e">
        <f>10869.9+#REF!+#REF!</f>
        <v>#REF!</v>
      </c>
      <c r="N10" s="33" t="e">
        <f>13640.4+#REF!+#REF!</f>
        <v>#REF!</v>
      </c>
      <c r="O10" s="26" t="e">
        <f>13640.4+#REF!+#REF!</f>
        <v>#REF!</v>
      </c>
    </row>
    <row r="11" spans="1:15" ht="18.75" hidden="1" outlineLevel="1">
      <c r="A11" s="58" t="s">
        <v>18</v>
      </c>
      <c r="B11" s="29">
        <f>321437</f>
        <v>321437</v>
      </c>
      <c r="C11" s="28">
        <f>304828</f>
        <v>304828</v>
      </c>
      <c r="D11" s="28">
        <f>304830</f>
        <v>304830</v>
      </c>
      <c r="E11" s="28">
        <f>304830</f>
        <v>304830</v>
      </c>
      <c r="F11" s="29">
        <f>E11</f>
        <v>304830</v>
      </c>
      <c r="G11" s="29">
        <f>44336.6+55573.2</f>
        <v>99909.79999999999</v>
      </c>
      <c r="H11" s="32">
        <v>45350.3</v>
      </c>
      <c r="I11" s="32">
        <f>48529.1+9667.8</f>
        <v>58196.899999999994</v>
      </c>
      <c r="J11" s="32">
        <f>49182+11977.2</f>
        <v>61159.2</v>
      </c>
      <c r="K11" s="29">
        <f>J11</f>
        <v>61159.2</v>
      </c>
      <c r="M11" s="26" t="e">
        <f>'[13]индексация'!E29+#REF!</f>
        <v>#REF!</v>
      </c>
      <c r="N11" s="26" t="e">
        <f>'[13]индексация'!F29+#REF!</f>
        <v>#REF!</v>
      </c>
      <c r="O11" s="26" t="e">
        <f>'[13]индексация'!G29+#REF!</f>
        <v>#REF!</v>
      </c>
    </row>
    <row r="12" spans="1:11" ht="48.75" customHeight="1" hidden="1" collapsed="1">
      <c r="A12" s="90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0.75" customHeight="1" hidden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37.5">
      <c r="A14" s="58" t="s">
        <v>8</v>
      </c>
      <c r="B14" s="29">
        <v>4964</v>
      </c>
      <c r="C14" s="29">
        <v>6763</v>
      </c>
      <c r="D14" s="29">
        <v>6768</v>
      </c>
      <c r="E14" s="29">
        <v>6770</v>
      </c>
      <c r="F14" s="29">
        <v>6770</v>
      </c>
      <c r="G14" s="29">
        <v>1437232</v>
      </c>
      <c r="H14" s="29">
        <v>1686002</v>
      </c>
      <c r="I14" s="29">
        <v>1697267</v>
      </c>
      <c r="J14" s="29">
        <v>1711377</v>
      </c>
      <c r="K14" s="29">
        <v>1711377</v>
      </c>
    </row>
    <row r="15" spans="1:15" ht="48.75" customHeight="1">
      <c r="A15" s="64" t="s">
        <v>9</v>
      </c>
      <c r="B15" s="28">
        <v>310</v>
      </c>
      <c r="C15" s="28">
        <v>310</v>
      </c>
      <c r="D15" s="28">
        <v>310</v>
      </c>
      <c r="E15" s="28">
        <v>310</v>
      </c>
      <c r="F15" s="28">
        <v>310</v>
      </c>
      <c r="G15" s="31">
        <v>89755</v>
      </c>
      <c r="H15" s="32">
        <v>77282</v>
      </c>
      <c r="I15" s="32">
        <v>77741</v>
      </c>
      <c r="J15" s="34">
        <v>78364</v>
      </c>
      <c r="K15" s="34">
        <v>78364</v>
      </c>
      <c r="L15" s="26" t="s">
        <v>19</v>
      </c>
      <c r="M15" s="26">
        <f>34743.3-115</f>
        <v>34628.3</v>
      </c>
      <c r="N15" s="26">
        <f>42166.6-115</f>
        <v>42051.6</v>
      </c>
      <c r="O15" s="26">
        <f>42166.6-115</f>
        <v>42051.6</v>
      </c>
    </row>
    <row r="16" spans="1:15" ht="45.75" customHeight="1" hidden="1" outlineLevel="1">
      <c r="A16" s="60" t="s">
        <v>20</v>
      </c>
      <c r="B16" s="29">
        <f>'[14]музеи'!$E$135</f>
        <v>250970</v>
      </c>
      <c r="C16" s="28">
        <v>251000</v>
      </c>
      <c r="D16" s="35">
        <v>253.4</v>
      </c>
      <c r="E16" s="36">
        <v>258.5</v>
      </c>
      <c r="F16" s="36">
        <v>261.1</v>
      </c>
      <c r="G16" s="29"/>
      <c r="H16" s="32"/>
      <c r="I16" s="37"/>
      <c r="J16" s="37"/>
      <c r="K16" s="29"/>
      <c r="M16" s="26">
        <v>-5688.299999999999</v>
      </c>
      <c r="N16" s="26">
        <v>-6088.299999999999</v>
      </c>
      <c r="O16" s="26">
        <v>-7684.9</v>
      </c>
    </row>
    <row r="17" spans="1:11" ht="30.75" customHeight="1" hidden="1" outlineLevel="1">
      <c r="A17" s="60" t="s">
        <v>21</v>
      </c>
      <c r="B17" s="29">
        <v>21461</v>
      </c>
      <c r="C17" s="28">
        <v>16500</v>
      </c>
      <c r="D17" s="38">
        <v>21.7</v>
      </c>
      <c r="E17" s="36">
        <v>22.1</v>
      </c>
      <c r="F17" s="36">
        <v>22.3</v>
      </c>
      <c r="G17" s="29"/>
      <c r="H17" s="32"/>
      <c r="I17" s="37"/>
      <c r="J17" s="37"/>
      <c r="K17" s="29"/>
    </row>
    <row r="18" spans="1:11" ht="45" hidden="1" outlineLevel="1">
      <c r="A18" s="60" t="s">
        <v>22</v>
      </c>
      <c r="B18" s="29">
        <v>298000</v>
      </c>
      <c r="C18" s="28">
        <f>300000-17000</f>
        <v>283000</v>
      </c>
      <c r="D18" s="35">
        <v>302.94</v>
      </c>
      <c r="E18" s="36">
        <v>309</v>
      </c>
      <c r="F18" s="36">
        <v>312.1</v>
      </c>
      <c r="G18" s="29"/>
      <c r="H18" s="32"/>
      <c r="I18" s="37"/>
      <c r="J18" s="37"/>
      <c r="K18" s="29"/>
    </row>
    <row r="19" spans="1:11" ht="45" hidden="1" outlineLevel="1">
      <c r="A19" s="60" t="s">
        <v>23</v>
      </c>
      <c r="B19" s="29">
        <v>300100</v>
      </c>
      <c r="C19" s="28">
        <v>300200</v>
      </c>
      <c r="D19" s="35">
        <v>327.8</v>
      </c>
      <c r="E19" s="36">
        <v>334.4</v>
      </c>
      <c r="F19" s="36">
        <v>337.7</v>
      </c>
      <c r="G19" s="29"/>
      <c r="H19" s="32"/>
      <c r="I19" s="37"/>
      <c r="J19" s="37"/>
      <c r="K19" s="29"/>
    </row>
    <row r="20" spans="1:11" ht="45" hidden="1" outlineLevel="1">
      <c r="A20" s="60" t="s">
        <v>24</v>
      </c>
      <c r="B20" s="29">
        <v>22432</v>
      </c>
      <c r="C20" s="28">
        <v>21900</v>
      </c>
      <c r="D20" s="35">
        <v>22.4</v>
      </c>
      <c r="E20" s="36">
        <v>22.8</v>
      </c>
      <c r="F20" s="36">
        <v>23</v>
      </c>
      <c r="G20" s="29"/>
      <c r="H20" s="32"/>
      <c r="I20" s="37"/>
      <c r="J20" s="37"/>
      <c r="K20" s="29"/>
    </row>
    <row r="21" spans="1:11" ht="3" customHeight="1" hidden="1" collapsed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25.5" customHeight="1" hidden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57.75" customHeight="1">
      <c r="A23" s="58" t="s">
        <v>10</v>
      </c>
      <c r="B23" s="29">
        <v>145</v>
      </c>
      <c r="C23" s="29">
        <v>150</v>
      </c>
      <c r="D23" s="29">
        <v>150</v>
      </c>
      <c r="E23" s="29">
        <v>150</v>
      </c>
      <c r="F23" s="29">
        <v>150</v>
      </c>
      <c r="G23" s="29">
        <v>41982</v>
      </c>
      <c r="H23" s="29">
        <v>37394</v>
      </c>
      <c r="I23" s="29">
        <v>37616</v>
      </c>
      <c r="J23" s="29">
        <v>37918</v>
      </c>
      <c r="K23" s="29">
        <v>37918</v>
      </c>
    </row>
    <row r="24" spans="1:11" ht="70.5" customHeight="1">
      <c r="A24" s="64" t="s">
        <v>11</v>
      </c>
      <c r="B24" s="39">
        <v>1450</v>
      </c>
      <c r="C24" s="39">
        <v>1450</v>
      </c>
      <c r="D24" s="39">
        <v>1450</v>
      </c>
      <c r="E24" s="39">
        <v>1450</v>
      </c>
      <c r="F24" s="39">
        <v>1450</v>
      </c>
      <c r="G24" s="41">
        <v>419820</v>
      </c>
      <c r="H24" s="40">
        <v>361482</v>
      </c>
      <c r="I24" s="40">
        <v>363628</v>
      </c>
      <c r="J24" s="40">
        <v>366543</v>
      </c>
      <c r="K24" s="40">
        <v>366543</v>
      </c>
    </row>
    <row r="25" spans="1:15" ht="18.75" hidden="1" outlineLevel="1">
      <c r="A25" s="58" t="s">
        <v>17</v>
      </c>
      <c r="B25" s="39">
        <v>499884</v>
      </c>
      <c r="C2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25" s="42">
        <v>501470</v>
      </c>
      <c r="E25" s="42">
        <v>513413</v>
      </c>
      <c r="F25" s="42">
        <v>520713</v>
      </c>
      <c r="G25" s="40">
        <v>359205.9</v>
      </c>
      <c r="H25" s="41">
        <v>404618.4</v>
      </c>
      <c r="I25" s="40">
        <f>376402.4+61431.8</f>
        <v>437834.2</v>
      </c>
      <c r="J25" s="40">
        <f>380458.8+76201.5</f>
        <v>456660.3</v>
      </c>
      <c r="K25" s="40">
        <f>J25</f>
        <v>456660.3</v>
      </c>
      <c r="L25" s="26" t="s">
        <v>25</v>
      </c>
      <c r="M25" s="26" t="e">
        <f>'[13]индексация'!E47+'[13]индексация'!T47+#REF!</f>
        <v>#REF!</v>
      </c>
      <c r="N25" s="26" t="e">
        <f>'[13]индексация'!F47+'[13]индексация'!U47+#REF!</f>
        <v>#REF!</v>
      </c>
      <c r="O25" s="26">
        <f>'[13]индексация'!G47+'[13]индексация'!V47-774.5</f>
        <v>75426.99999999999</v>
      </c>
    </row>
    <row r="26" spans="1:15" ht="18.75" hidden="1" outlineLevel="1">
      <c r="A26" s="58" t="s">
        <v>18</v>
      </c>
      <c r="B26" s="39">
        <v>265234</v>
      </c>
      <c r="C2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26" s="42">
        <v>260200</v>
      </c>
      <c r="E26" s="42">
        <v>258361</v>
      </c>
      <c r="F26" s="42">
        <v>258811</v>
      </c>
      <c r="G26" s="40">
        <v>123882.5</v>
      </c>
      <c r="H26" s="41">
        <v>160305.9</v>
      </c>
      <c r="I26" s="40" t="e">
        <f>122611.7+M26</f>
        <v>#REF!</v>
      </c>
      <c r="J26" s="40" t="e">
        <f>124013.8+N26</f>
        <v>#REF!</v>
      </c>
      <c r="K26" s="40" t="e">
        <f>J26</f>
        <v>#REF!</v>
      </c>
      <c r="L26" s="26" t="s">
        <v>25</v>
      </c>
      <c r="M26" s="26" t="e">
        <f>28882.8-1294.6-#REF!</f>
        <v>#REF!</v>
      </c>
      <c r="N26" s="26" t="e">
        <f>36249.7-1177.5-#REF!</f>
        <v>#REF!</v>
      </c>
      <c r="O26" s="26" t="e">
        <f>36249.7-1177.5-#REF!</f>
        <v>#REF!</v>
      </c>
    </row>
    <row r="27" spans="1:11" ht="1.5" customHeight="1" hidden="1" collapsed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8.75" hidden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8" ht="37.5" hidden="1" outlineLevel="1">
      <c r="A29" s="59" t="s">
        <v>52</v>
      </c>
      <c r="B29" s="39">
        <v>312758</v>
      </c>
      <c r="C29" s="39">
        <f>'[16]прил. 1 2013-2015 (в прик.(уто)'!$D$21</f>
        <v>290000</v>
      </c>
      <c r="D29" s="42">
        <v>293600</v>
      </c>
      <c r="E29" s="42">
        <v>299600</v>
      </c>
      <c r="F29" s="42">
        <v>302600</v>
      </c>
      <c r="G29" s="40">
        <v>221986.6</v>
      </c>
      <c r="H29" s="40">
        <v>248804.7</v>
      </c>
      <c r="I29" s="40">
        <f>241738.4+36730.3-952.2</f>
        <v>277516.5</v>
      </c>
      <c r="J29" s="40">
        <f>246065.8+45061.4-952.2</f>
        <v>290175</v>
      </c>
      <c r="K29" s="40">
        <f>J29</f>
        <v>290175</v>
      </c>
      <c r="L29" s="26" t="s">
        <v>26</v>
      </c>
      <c r="M29" s="26">
        <v>36730.3</v>
      </c>
      <c r="N29" s="26">
        <v>45061.4</v>
      </c>
      <c r="O29" s="26">
        <v>45061.4</v>
      </c>
      <c r="P29" s="26">
        <v>952.1999999999999</v>
      </c>
      <c r="Q29" s="26">
        <v>952.1999999999999</v>
      </c>
      <c r="R29" s="26">
        <v>952.1999999999999</v>
      </c>
    </row>
    <row r="30" spans="1:15" ht="31.5" hidden="1" outlineLevel="1">
      <c r="A30" s="59" t="s">
        <v>52</v>
      </c>
      <c r="B30" s="39">
        <v>234070</v>
      </c>
      <c r="C30" s="39">
        <f>'[16]прил. 1 2013-2015 (в прик.(уто)'!$D$22</f>
        <v>235080</v>
      </c>
      <c r="D30" s="39">
        <f>'[16]прил. 1 2013-2015 (в прик.(уто)'!$G$22</f>
        <v>235500</v>
      </c>
      <c r="E30" s="39">
        <f>'[16]прил. 1 2013-2015 (в прик.(уто)'!$J$22</f>
        <v>235550</v>
      </c>
      <c r="F30" s="39">
        <f>E30</f>
        <v>235550</v>
      </c>
      <c r="G30" s="40">
        <v>25264</v>
      </c>
      <c r="H30" s="40">
        <v>28015.4</v>
      </c>
      <c r="I30" s="40">
        <f>29315.5+4533.6</f>
        <v>33849.1</v>
      </c>
      <c r="J30" s="40">
        <f>29845.3+5535.2</f>
        <v>35380.5</v>
      </c>
      <c r="K30" s="40">
        <f>J30</f>
        <v>35380.5</v>
      </c>
      <c r="L30" s="26" t="s">
        <v>57</v>
      </c>
      <c r="M30" s="26">
        <v>4533.6</v>
      </c>
      <c r="N30" s="26">
        <v>5535.2</v>
      </c>
      <c r="O30" s="26">
        <v>5535.2</v>
      </c>
    </row>
    <row r="31" spans="1:11" ht="27" customHeight="1" collapsed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52.5" customHeight="1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37.5">
      <c r="A33" s="58" t="s">
        <v>12</v>
      </c>
      <c r="B33" s="29"/>
      <c r="C33" s="29"/>
      <c r="D33" s="29"/>
      <c r="E33" s="29"/>
      <c r="F33" s="29"/>
      <c r="G33" s="71">
        <v>47194</v>
      </c>
      <c r="H33" s="71">
        <v>40636</v>
      </c>
      <c r="I33" s="71">
        <v>40877</v>
      </c>
      <c r="J33" s="71">
        <v>41205</v>
      </c>
      <c r="K33" s="71">
        <v>41205</v>
      </c>
    </row>
    <row r="34" spans="1:15" ht="42.75" customHeight="1">
      <c r="A34" s="64" t="s">
        <v>13</v>
      </c>
      <c r="B34" s="29">
        <v>163</v>
      </c>
      <c r="C34" s="29">
        <v>163</v>
      </c>
      <c r="D34" s="29">
        <v>163</v>
      </c>
      <c r="E34" s="29">
        <v>163</v>
      </c>
      <c r="F34" s="29">
        <v>163</v>
      </c>
      <c r="G34" s="29">
        <v>47194</v>
      </c>
      <c r="H34" s="29">
        <v>40636</v>
      </c>
      <c r="I34" s="29">
        <v>40877</v>
      </c>
      <c r="J34" s="29">
        <v>41205</v>
      </c>
      <c r="K34" s="29">
        <v>41205</v>
      </c>
      <c r="L34" s="26" t="s">
        <v>27</v>
      </c>
      <c r="M34" s="26">
        <v>45156.5</v>
      </c>
      <c r="N34" s="26">
        <v>59786.8</v>
      </c>
      <c r="O34" s="26">
        <v>59786.8</v>
      </c>
    </row>
    <row r="35" spans="1:11" ht="2.25" customHeight="1" hidden="1">
      <c r="A35" s="90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0.75" customHeight="1" hidden="1">
      <c r="A36" s="90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93.75">
      <c r="A37" s="58" t="s">
        <v>14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</row>
    <row r="38" spans="1:12" ht="18.75">
      <c r="A38" s="70" t="s">
        <v>81</v>
      </c>
      <c r="B38" s="71"/>
      <c r="C38" s="71"/>
      <c r="D38" s="71"/>
      <c r="E38" s="71"/>
      <c r="F38" s="71"/>
      <c r="G38" s="72">
        <v>2035983</v>
      </c>
      <c r="H38" s="72">
        <v>2322296</v>
      </c>
      <c r="I38" s="72">
        <v>2353402</v>
      </c>
      <c r="J38" s="72">
        <v>2353402</v>
      </c>
      <c r="K38" s="72">
        <v>2353402</v>
      </c>
      <c r="L38" s="26" t="s">
        <v>19</v>
      </c>
    </row>
    <row r="39" spans="1:11" ht="18.75" hidden="1" outlineLevel="1">
      <c r="A39" s="58" t="s">
        <v>17</v>
      </c>
      <c r="B39" s="29"/>
      <c r="C39" s="28"/>
      <c r="D39" s="28"/>
      <c r="E39" s="28"/>
      <c r="F39" s="29"/>
      <c r="G39" s="29"/>
      <c r="H39" s="31"/>
      <c r="I39" s="32"/>
      <c r="J39" s="32"/>
      <c r="K39" s="28"/>
    </row>
    <row r="40" spans="1:11" ht="18.75" hidden="1" outlineLevel="1">
      <c r="A40" s="58" t="s">
        <v>18</v>
      </c>
      <c r="B40" s="29">
        <v>459140</v>
      </c>
      <c r="C40" s="29">
        <v>459140</v>
      </c>
      <c r="D40" s="29">
        <v>459140</v>
      </c>
      <c r="E40" s="29">
        <v>459140</v>
      </c>
      <c r="F40" s="29">
        <v>459140</v>
      </c>
      <c r="G40" s="29">
        <v>15012.8</v>
      </c>
      <c r="H40" s="31">
        <v>28042.1</v>
      </c>
      <c r="I40" s="32">
        <f>32123.6-115</f>
        <v>32008.6</v>
      </c>
      <c r="J40" s="32">
        <f>31830.2-115</f>
        <v>31715.2</v>
      </c>
      <c r="K40" s="28">
        <f>J40</f>
        <v>31715.2</v>
      </c>
    </row>
    <row r="41" ht="18.75" collapsed="1"/>
  </sheetData>
  <sheetProtection/>
  <mergeCells count="17">
    <mergeCell ref="A35:K35"/>
    <mergeCell ref="A36:K36"/>
    <mergeCell ref="A31:K31"/>
    <mergeCell ref="F1:K1"/>
    <mergeCell ref="A6:K6"/>
    <mergeCell ref="A7:K7"/>
    <mergeCell ref="A12:K12"/>
    <mergeCell ref="A2:K2"/>
    <mergeCell ref="A4:A5"/>
    <mergeCell ref="B4:F4"/>
    <mergeCell ref="A27:K27"/>
    <mergeCell ref="A28:K28"/>
    <mergeCell ref="A32:K32"/>
    <mergeCell ref="G4:K4"/>
    <mergeCell ref="A13:K13"/>
    <mergeCell ref="A21:K21"/>
    <mergeCell ref="A22:K22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view="pageBreakPreview" zoomScale="80" zoomScaleSheetLayoutView="80" zoomScalePageLayoutView="0" workbookViewId="0" topLeftCell="A16">
      <selection activeCell="M25" sqref="M25"/>
    </sheetView>
  </sheetViews>
  <sheetFormatPr defaultColWidth="9.00390625" defaultRowHeight="12.75"/>
  <cols>
    <col min="1" max="1" width="7.75390625" style="45" customWidth="1"/>
    <col min="2" max="2" width="30.875" style="23" customWidth="1"/>
    <col min="3" max="3" width="17.25390625" style="23" customWidth="1"/>
    <col min="4" max="5" width="9.125" style="23" customWidth="1"/>
    <col min="6" max="6" width="4.625" style="23" customWidth="1"/>
    <col min="7" max="7" width="2.375" style="23" customWidth="1"/>
    <col min="8" max="8" width="6.875" style="23" customWidth="1"/>
    <col min="9" max="9" width="9.125" style="23" customWidth="1"/>
    <col min="10" max="10" width="17.00390625" style="23" customWidth="1"/>
    <col min="11" max="11" width="15.375" style="23" customWidth="1"/>
    <col min="12" max="13" width="14.625" style="23" customWidth="1"/>
    <col min="14" max="14" width="15.125" style="23" customWidth="1"/>
    <col min="15" max="15" width="26.25390625" style="23" customWidth="1"/>
    <col min="16" max="16" width="10.375" style="23" bestFit="1" customWidth="1"/>
    <col min="17" max="16384" width="9.125" style="23" customWidth="1"/>
  </cols>
  <sheetData>
    <row r="1" spans="1:16" ht="96.75" customHeight="1">
      <c r="A1" s="62"/>
      <c r="B1" s="63"/>
      <c r="C1" s="63"/>
      <c r="D1" s="63"/>
      <c r="E1" s="96"/>
      <c r="F1" s="97"/>
      <c r="G1" s="97"/>
      <c r="H1" s="63"/>
      <c r="I1" s="63"/>
      <c r="J1" s="63"/>
      <c r="K1" s="63"/>
      <c r="L1" s="98" t="s">
        <v>91</v>
      </c>
      <c r="M1" s="98"/>
      <c r="N1" s="98"/>
      <c r="O1" s="98"/>
      <c r="P1" s="1"/>
    </row>
    <row r="2" spans="1:15" ht="39" customHeight="1">
      <c r="A2" s="99" t="s">
        <v>92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5:8" ht="15.75">
      <c r="E3" s="7"/>
      <c r="F3" s="6" t="s">
        <v>54</v>
      </c>
      <c r="G3" s="7">
        <v>4</v>
      </c>
      <c r="H3" s="7"/>
    </row>
    <row r="4" spans="1:15" ht="18" customHeight="1">
      <c r="A4" s="100" t="s">
        <v>31</v>
      </c>
      <c r="B4" s="101" t="s">
        <v>32</v>
      </c>
      <c r="C4" s="103" t="s">
        <v>33</v>
      </c>
      <c r="D4" s="103" t="s">
        <v>34</v>
      </c>
      <c r="E4" s="103"/>
      <c r="F4" s="103"/>
      <c r="G4" s="103"/>
      <c r="H4" s="103"/>
      <c r="I4" s="103"/>
      <c r="J4" s="104" t="s">
        <v>67</v>
      </c>
      <c r="K4" s="105"/>
      <c r="L4" s="105"/>
      <c r="M4" s="106"/>
      <c r="N4" s="107"/>
      <c r="O4" s="103" t="s">
        <v>35</v>
      </c>
    </row>
    <row r="5" spans="1:15" ht="83.25" customHeight="1">
      <c r="A5" s="100"/>
      <c r="B5" s="102"/>
      <c r="C5" s="103"/>
      <c r="D5" s="16" t="s">
        <v>36</v>
      </c>
      <c r="E5" s="16" t="s">
        <v>37</v>
      </c>
      <c r="F5" s="104" t="s">
        <v>38</v>
      </c>
      <c r="G5" s="105"/>
      <c r="H5" s="107"/>
      <c r="I5" s="16" t="s">
        <v>39</v>
      </c>
      <c r="J5" s="16" t="s">
        <v>40</v>
      </c>
      <c r="K5" s="16" t="s">
        <v>41</v>
      </c>
      <c r="L5" s="16" t="s">
        <v>42</v>
      </c>
      <c r="M5" s="16" t="s">
        <v>83</v>
      </c>
      <c r="N5" s="16" t="s">
        <v>93</v>
      </c>
      <c r="O5" s="103"/>
    </row>
    <row r="6" spans="1:15" ht="15.75">
      <c r="A6" s="2"/>
      <c r="B6" s="109" t="s">
        <v>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12"/>
      <c r="O6" s="16"/>
    </row>
    <row r="7" spans="1:15" ht="19.5" customHeight="1">
      <c r="A7" s="2" t="s">
        <v>43</v>
      </c>
      <c r="B7" s="109" t="s">
        <v>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2"/>
      <c r="O7" s="16"/>
    </row>
    <row r="8" spans="1:15" ht="94.5">
      <c r="A8" s="113" t="s">
        <v>55</v>
      </c>
      <c r="B8" s="115" t="s">
        <v>30</v>
      </c>
      <c r="C8" s="4" t="s">
        <v>68</v>
      </c>
      <c r="D8" s="2" t="s">
        <v>69</v>
      </c>
      <c r="E8" s="2" t="s">
        <v>53</v>
      </c>
      <c r="F8" s="48" t="s">
        <v>75</v>
      </c>
      <c r="G8" s="46">
        <v>1</v>
      </c>
      <c r="H8" s="49" t="s">
        <v>76</v>
      </c>
      <c r="I8" s="16">
        <v>600</v>
      </c>
      <c r="J8" s="10"/>
      <c r="K8" s="10"/>
      <c r="L8" s="10"/>
      <c r="M8" s="10"/>
      <c r="N8" s="10"/>
      <c r="O8" s="50" t="s">
        <v>77</v>
      </c>
    </row>
    <row r="9" spans="1:15" ht="15.75">
      <c r="A9" s="117"/>
      <c r="B9" s="118"/>
      <c r="C9" s="4"/>
      <c r="D9" s="2"/>
      <c r="E9" s="2"/>
      <c r="F9" s="48"/>
      <c r="G9" s="46"/>
      <c r="H9" s="49"/>
      <c r="I9" s="16"/>
      <c r="J9" s="10"/>
      <c r="K9" s="10"/>
      <c r="L9" s="10"/>
      <c r="M9" s="10"/>
      <c r="N9" s="10"/>
      <c r="O9" s="50"/>
    </row>
    <row r="10" spans="1:15" ht="15.75">
      <c r="A10" s="114"/>
      <c r="B10" s="116"/>
      <c r="C10" s="4"/>
      <c r="D10" s="2"/>
      <c r="E10" s="2"/>
      <c r="F10" s="48"/>
      <c r="G10" s="46"/>
      <c r="H10" s="49"/>
      <c r="I10" s="16"/>
      <c r="J10" s="10"/>
      <c r="K10" s="10"/>
      <c r="L10" s="10"/>
      <c r="M10" s="10"/>
      <c r="N10" s="10"/>
      <c r="O10" s="50"/>
    </row>
    <row r="11" spans="1:15" ht="15.75">
      <c r="A11" s="2"/>
      <c r="B11" s="5"/>
      <c r="D11" s="4"/>
      <c r="E11" s="2"/>
      <c r="F11" s="48"/>
      <c r="G11" s="46"/>
      <c r="H11" s="49"/>
      <c r="I11" s="2"/>
      <c r="J11" s="10"/>
      <c r="K11" s="10"/>
      <c r="L11" s="10"/>
      <c r="M11" s="10"/>
      <c r="N11" s="10"/>
      <c r="O11" s="50"/>
    </row>
    <row r="12" spans="1:16" ht="15.75">
      <c r="A12" s="2"/>
      <c r="B12" s="4" t="s">
        <v>44</v>
      </c>
      <c r="C12" s="3"/>
      <c r="D12" s="4"/>
      <c r="E12" s="4"/>
      <c r="F12" s="48"/>
      <c r="G12" s="46"/>
      <c r="H12" s="47"/>
      <c r="I12" s="4"/>
      <c r="J12" s="10"/>
      <c r="K12" s="10"/>
      <c r="L12" s="10"/>
      <c r="M12" s="10"/>
      <c r="N12" s="10"/>
      <c r="O12" s="3"/>
      <c r="P12" s="22"/>
    </row>
    <row r="13" spans="1:15" ht="15.75">
      <c r="A13" s="2" t="s">
        <v>45</v>
      </c>
      <c r="B13" s="109" t="s">
        <v>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2"/>
      <c r="O13" s="4"/>
    </row>
    <row r="14" spans="1:16" ht="47.25">
      <c r="A14" s="113" t="s">
        <v>46</v>
      </c>
      <c r="B14" s="115" t="s">
        <v>2</v>
      </c>
      <c r="C14" s="5"/>
      <c r="D14" s="2"/>
      <c r="E14" s="2"/>
      <c r="F14" s="48"/>
      <c r="G14" s="46"/>
      <c r="H14" s="49"/>
      <c r="I14" s="2"/>
      <c r="J14" s="10">
        <v>0</v>
      </c>
      <c r="K14" s="10">
        <v>0</v>
      </c>
      <c r="L14" s="10">
        <v>0</v>
      </c>
      <c r="M14" s="10"/>
      <c r="N14" s="10">
        <v>0</v>
      </c>
      <c r="O14" s="50" t="s">
        <v>78</v>
      </c>
      <c r="P14" s="51" t="s">
        <v>56</v>
      </c>
    </row>
    <row r="15" spans="1:16" ht="15.75">
      <c r="A15" s="114"/>
      <c r="B15" s="116"/>
      <c r="C15" s="5"/>
      <c r="D15" s="2"/>
      <c r="E15" s="2"/>
      <c r="F15" s="48"/>
      <c r="G15" s="46"/>
      <c r="H15" s="49"/>
      <c r="I15" s="2"/>
      <c r="J15" s="10"/>
      <c r="K15" s="10"/>
      <c r="L15" s="10"/>
      <c r="M15" s="10"/>
      <c r="N15" s="10"/>
      <c r="O15" s="50"/>
      <c r="P15" s="52" t="s">
        <v>57</v>
      </c>
    </row>
    <row r="16" spans="1:16" ht="15.75">
      <c r="A16" s="2"/>
      <c r="B16" s="4" t="s">
        <v>47</v>
      </c>
      <c r="C16" s="3"/>
      <c r="D16" s="4"/>
      <c r="E16" s="4"/>
      <c r="F16" s="48"/>
      <c r="G16" s="46"/>
      <c r="H16" s="47"/>
      <c r="I16" s="4"/>
      <c r="J16" s="10"/>
      <c r="K16" s="10">
        <v>0</v>
      </c>
      <c r="L16" s="10">
        <v>0</v>
      </c>
      <c r="M16" s="10"/>
      <c r="N16" s="10">
        <v>0</v>
      </c>
      <c r="O16" s="3"/>
      <c r="P16" s="22"/>
    </row>
    <row r="17" spans="1:15" ht="15.75">
      <c r="A17" s="2" t="s">
        <v>48</v>
      </c>
      <c r="B17" s="109" t="s">
        <v>74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2"/>
      <c r="O17" s="4"/>
    </row>
    <row r="18" spans="1:16" ht="63">
      <c r="A18" s="9" t="s">
        <v>49</v>
      </c>
      <c r="B18" s="12" t="s">
        <v>70</v>
      </c>
      <c r="C18" s="5" t="s">
        <v>68</v>
      </c>
      <c r="D18" s="2" t="s">
        <v>69</v>
      </c>
      <c r="E18" s="2" t="s">
        <v>53</v>
      </c>
      <c r="F18" s="48" t="s">
        <v>75</v>
      </c>
      <c r="G18" s="46">
        <v>1</v>
      </c>
      <c r="H18" s="49" t="s">
        <v>76</v>
      </c>
      <c r="I18" s="16">
        <v>600</v>
      </c>
      <c r="J18" s="10"/>
      <c r="K18" s="10"/>
      <c r="L18" s="10"/>
      <c r="M18" s="10"/>
      <c r="N18" s="10"/>
      <c r="O18" s="50" t="s">
        <v>4</v>
      </c>
      <c r="P18" s="52" t="s">
        <v>58</v>
      </c>
    </row>
    <row r="19" spans="1:16" ht="94.5">
      <c r="A19" s="9" t="s">
        <v>59</v>
      </c>
      <c r="B19" s="12" t="s">
        <v>6</v>
      </c>
      <c r="C19" s="5" t="s">
        <v>68</v>
      </c>
      <c r="D19" s="53"/>
      <c r="E19" s="53"/>
      <c r="F19" s="54"/>
      <c r="G19" s="55"/>
      <c r="H19" s="56"/>
      <c r="I19" s="53"/>
      <c r="J19" s="11"/>
      <c r="K19" s="11"/>
      <c r="L19" s="11"/>
      <c r="M19" s="11"/>
      <c r="N19" s="11"/>
      <c r="O19" s="50"/>
      <c r="P19" s="52"/>
    </row>
    <row r="20" spans="1:16" ht="15.75">
      <c r="A20" s="2"/>
      <c r="B20" s="4" t="s">
        <v>50</v>
      </c>
      <c r="C20" s="3"/>
      <c r="D20" s="4"/>
      <c r="E20" s="4"/>
      <c r="F20" s="48"/>
      <c r="G20" s="46"/>
      <c r="H20" s="47"/>
      <c r="I20" s="4"/>
      <c r="J20" s="10"/>
      <c r="K20" s="10"/>
      <c r="L20" s="10"/>
      <c r="M20" s="10"/>
      <c r="N20" s="10"/>
      <c r="O20" s="3"/>
      <c r="P20" s="22"/>
    </row>
    <row r="21" spans="1:15" ht="15.75">
      <c r="A21" s="2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2"/>
      <c r="O21" s="3"/>
    </row>
    <row r="22" spans="1:16" ht="15.75">
      <c r="A22" s="2"/>
      <c r="B22" s="4"/>
      <c r="C22" s="3"/>
      <c r="D22" s="2"/>
      <c r="E22" s="2"/>
      <c r="F22" s="48"/>
      <c r="G22" s="46"/>
      <c r="H22" s="49"/>
      <c r="I22" s="2"/>
      <c r="J22" s="10"/>
      <c r="K22" s="10"/>
      <c r="L22" s="10"/>
      <c r="M22" s="10"/>
      <c r="N22" s="10"/>
      <c r="O22" s="50"/>
      <c r="P22" s="23" t="s">
        <v>60</v>
      </c>
    </row>
    <row r="23" spans="1:16" ht="15.75">
      <c r="A23" s="2"/>
      <c r="B23" s="4"/>
      <c r="C23" s="3"/>
      <c r="D23" s="4"/>
      <c r="E23" s="4"/>
      <c r="F23" s="48"/>
      <c r="G23" s="46"/>
      <c r="H23" s="47"/>
      <c r="I23" s="4"/>
      <c r="J23" s="10">
        <f>J22</f>
        <v>0</v>
      </c>
      <c r="K23" s="10">
        <f>K22</f>
        <v>0</v>
      </c>
      <c r="L23" s="10">
        <f>L22</f>
        <v>0</v>
      </c>
      <c r="M23" s="10"/>
      <c r="N23" s="10">
        <f>N22</f>
        <v>0</v>
      </c>
      <c r="O23" s="3"/>
      <c r="P23" s="22"/>
    </row>
    <row r="24" spans="1:16" ht="15.75">
      <c r="A24" s="2"/>
      <c r="B24" s="65" t="s">
        <v>51</v>
      </c>
      <c r="C24" s="65"/>
      <c r="D24" s="65"/>
      <c r="E24" s="65"/>
      <c r="F24" s="66"/>
      <c r="G24" s="67"/>
      <c r="H24" s="68"/>
      <c r="I24" s="65"/>
      <c r="J24" s="69">
        <v>2322296</v>
      </c>
      <c r="K24" s="69">
        <v>2353402</v>
      </c>
      <c r="L24" s="69">
        <v>2353402</v>
      </c>
      <c r="M24" s="69">
        <v>2353402</v>
      </c>
      <c r="N24" s="69">
        <f>SUM(J24:M24)</f>
        <v>9382502</v>
      </c>
      <c r="O24" s="4"/>
      <c r="P24" s="22"/>
    </row>
    <row r="25" spans="1:15" ht="15.75">
      <c r="A25" s="2"/>
      <c r="B25" s="4"/>
      <c r="C25" s="4"/>
      <c r="D25" s="4"/>
      <c r="E25" s="4"/>
      <c r="F25" s="48"/>
      <c r="G25" s="46"/>
      <c r="H25" s="47"/>
      <c r="I25" s="4"/>
      <c r="J25" s="10"/>
      <c r="K25" s="10"/>
      <c r="L25" s="10"/>
      <c r="M25" s="10"/>
      <c r="N25" s="10"/>
      <c r="O25" s="4"/>
    </row>
    <row r="26" spans="1:16" ht="15.75">
      <c r="A26" s="2"/>
      <c r="B26" s="4"/>
      <c r="C26" s="4"/>
      <c r="D26" s="4"/>
      <c r="E26" s="4"/>
      <c r="F26" s="48"/>
      <c r="G26" s="46"/>
      <c r="H26" s="47"/>
      <c r="I26" s="4"/>
      <c r="J26" s="10"/>
      <c r="K26" s="10"/>
      <c r="L26" s="10"/>
      <c r="M26" s="10"/>
      <c r="N26" s="10"/>
      <c r="O26" s="4"/>
      <c r="P26" s="22"/>
    </row>
    <row r="29" spans="1:14" s="44" customFormat="1" ht="31.5" customHeight="1">
      <c r="A29" s="108" t="s">
        <v>5</v>
      </c>
      <c r="B29" s="108"/>
      <c r="C29" s="108"/>
      <c r="D29" s="108"/>
      <c r="E29" s="108"/>
      <c r="F29" s="108"/>
      <c r="G29" s="108"/>
      <c r="H29" s="108"/>
      <c r="I29" s="108"/>
      <c r="J29" s="43"/>
      <c r="K29" s="43"/>
      <c r="L29" s="43"/>
      <c r="M29" s="43"/>
      <c r="N29" s="43"/>
    </row>
    <row r="31" spans="10:14" ht="15.75">
      <c r="J31" s="22"/>
      <c r="K31" s="22"/>
      <c r="L31" s="22"/>
      <c r="M31" s="22"/>
      <c r="N31" s="22"/>
    </row>
    <row r="32" spans="10:16" ht="15.75">
      <c r="J32" s="22"/>
      <c r="K32" s="22"/>
      <c r="L32" s="22"/>
      <c r="M32" s="22"/>
      <c r="N32" s="22"/>
      <c r="P32" s="22"/>
    </row>
  </sheetData>
  <sheetProtection/>
  <mergeCells count="20">
    <mergeCell ref="A29:I29"/>
    <mergeCell ref="B6:N6"/>
    <mergeCell ref="B7:N7"/>
    <mergeCell ref="B13:N13"/>
    <mergeCell ref="A14:A15"/>
    <mergeCell ref="B14:B15"/>
    <mergeCell ref="A8:A10"/>
    <mergeCell ref="B8:B10"/>
    <mergeCell ref="B17:N17"/>
    <mergeCell ref="B21:N21"/>
    <mergeCell ref="E1:G1"/>
    <mergeCell ref="L1:O1"/>
    <mergeCell ref="A2:O2"/>
    <mergeCell ref="A4:A5"/>
    <mergeCell ref="B4:B5"/>
    <mergeCell ref="C4:C5"/>
    <mergeCell ref="D4:I4"/>
    <mergeCell ref="J4:N4"/>
    <mergeCell ref="O4:O5"/>
    <mergeCell ref="F5:H5"/>
  </mergeCells>
  <printOptions/>
  <pageMargins left="0.35" right="0.25" top="0.44" bottom="0.41" header="0.39" footer="0.31"/>
  <pageSetup fitToHeight="17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2014-12-03T06:20:07Z</cp:lastPrinted>
  <dcterms:created xsi:type="dcterms:W3CDTF">2013-07-29T03:10:57Z</dcterms:created>
  <dcterms:modified xsi:type="dcterms:W3CDTF">2014-12-03T06:21:08Z</dcterms:modified>
  <cp:category/>
  <cp:version/>
  <cp:contentType/>
  <cp:contentStatus/>
</cp:coreProperties>
</file>